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3_CONVOCATORIAS\1ª CONVOCATORIA\01_Kit_candidatura\versiones_aprobadas_CS_24_02_2023\Kit FR\Kit_phase_2_FR\"/>
    </mc:Choice>
  </mc:AlternateContent>
  <xr:revisionPtr revIDLastSave="0" documentId="13_ncr:1_{CD87C4F1-4732-4590-ACE9-B7C107D9F67D}" xr6:coauthVersionLast="47" xr6:coauthVersionMax="47" xr10:uidLastSave="{00000000-0000-0000-0000-000000000000}"/>
  <bookViews>
    <workbookView xWindow="-120" yWindow="-120" windowWidth="29040" windowHeight="15840" tabRatio="837" xr2:uid="{78B9E5F6-051E-4BC1-BD1A-AB9D7CA728C1}"/>
  </bookViews>
  <sheets>
    <sheet name="PF_phase2_bénéficiaires_FR" sheetId="5" r:id="rId1"/>
    <sheet name="PF_phase2_projet_FR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6" l="1"/>
  <c r="R9" i="6"/>
  <c r="R8" i="6"/>
  <c r="O9" i="6"/>
  <c r="P9" i="6" s="1"/>
  <c r="L9" i="6"/>
  <c r="K9" i="6"/>
  <c r="K8" i="6"/>
  <c r="N8" i="6" s="1"/>
  <c r="O7" i="6"/>
  <c r="K7" i="6"/>
  <c r="M7" i="6" s="1"/>
  <c r="B62" i="5"/>
  <c r="L7" i="6" l="1"/>
  <c r="P7" i="6"/>
  <c r="R7" i="6" s="1"/>
  <c r="P8" i="6"/>
  <c r="L8" i="6"/>
  <c r="B87" i="5" l="1"/>
  <c r="C70" i="5"/>
  <c r="D70" i="5"/>
  <c r="E70" i="5"/>
  <c r="F70" i="5"/>
  <c r="G70" i="5"/>
  <c r="B70" i="5"/>
  <c r="K38" i="5"/>
  <c r="J8" i="6"/>
  <c r="J7" i="6"/>
  <c r="T7" i="6" s="1"/>
  <c r="J86" i="5"/>
  <c r="C86" i="5"/>
  <c r="D86" i="5"/>
  <c r="E86" i="5"/>
  <c r="F86" i="5"/>
  <c r="B86" i="5"/>
  <c r="B77" i="5"/>
  <c r="C77" i="5"/>
  <c r="D77" i="5"/>
  <c r="E77" i="5"/>
  <c r="F77" i="5"/>
  <c r="G77" i="5"/>
  <c r="H77" i="5"/>
  <c r="I77" i="5"/>
  <c r="B78" i="5"/>
  <c r="C78" i="5"/>
  <c r="D78" i="5"/>
  <c r="E78" i="5"/>
  <c r="F78" i="5"/>
  <c r="G78" i="5"/>
  <c r="H78" i="5"/>
  <c r="I78" i="5"/>
  <c r="B79" i="5"/>
  <c r="C79" i="5"/>
  <c r="D79" i="5"/>
  <c r="E79" i="5"/>
  <c r="F79" i="5"/>
  <c r="G79" i="5"/>
  <c r="H79" i="5"/>
  <c r="I79" i="5"/>
  <c r="B80" i="5"/>
  <c r="C80" i="5"/>
  <c r="D80" i="5"/>
  <c r="E80" i="5"/>
  <c r="F80" i="5"/>
  <c r="G80" i="5"/>
  <c r="H80" i="5"/>
  <c r="I80" i="5"/>
  <c r="B81" i="5"/>
  <c r="C81" i="5"/>
  <c r="D81" i="5"/>
  <c r="E81" i="5"/>
  <c r="F81" i="5"/>
  <c r="G81" i="5"/>
  <c r="H81" i="5"/>
  <c r="I81" i="5"/>
  <c r="B82" i="5"/>
  <c r="C82" i="5"/>
  <c r="D82" i="5"/>
  <c r="E82" i="5"/>
  <c r="F82" i="5"/>
  <c r="G82" i="5"/>
  <c r="H82" i="5"/>
  <c r="I82" i="5"/>
  <c r="C76" i="5"/>
  <c r="D76" i="5"/>
  <c r="E76" i="5"/>
  <c r="F76" i="5"/>
  <c r="G76" i="5"/>
  <c r="H76" i="5"/>
  <c r="I76" i="5"/>
  <c r="B76" i="5"/>
  <c r="B69" i="5"/>
  <c r="E62" i="5"/>
  <c r="E66" i="5" s="1"/>
  <c r="D62" i="5"/>
  <c r="D66" i="5" s="1"/>
  <c r="C62" i="5"/>
  <c r="C66" i="5" s="1"/>
  <c r="B66" i="5"/>
  <c r="E61" i="5"/>
  <c r="D61" i="5"/>
  <c r="C61" i="5"/>
  <c r="B61" i="5"/>
  <c r="I66" i="5"/>
  <c r="H66" i="5"/>
  <c r="G66" i="5"/>
  <c r="F66" i="5"/>
  <c r="J65" i="5"/>
  <c r="J64" i="5"/>
  <c r="J63" i="5"/>
  <c r="J62" i="5"/>
  <c r="J60" i="5"/>
  <c r="J59" i="5"/>
  <c r="S12" i="6"/>
  <c r="T10" i="6"/>
  <c r="T8" i="6"/>
  <c r="I45" i="5"/>
  <c r="H45" i="5"/>
  <c r="G45" i="5"/>
  <c r="F45" i="5"/>
  <c r="J44" i="5"/>
  <c r="J43" i="5"/>
  <c r="J42" i="5"/>
  <c r="J41" i="5"/>
  <c r="E40" i="5"/>
  <c r="E45" i="5" s="1"/>
  <c r="D40" i="5"/>
  <c r="C40" i="5"/>
  <c r="C45" i="5" s="1"/>
  <c r="B40" i="5"/>
  <c r="J39" i="5"/>
  <c r="J38" i="5"/>
  <c r="B48" i="5" s="1"/>
  <c r="I24" i="5"/>
  <c r="H24" i="5"/>
  <c r="G24" i="5"/>
  <c r="F24" i="5"/>
  <c r="J23" i="5"/>
  <c r="J22" i="5"/>
  <c r="J21" i="5"/>
  <c r="E20" i="5"/>
  <c r="D20" i="5"/>
  <c r="C20" i="5"/>
  <c r="B20" i="5"/>
  <c r="E19" i="5"/>
  <c r="D19" i="5"/>
  <c r="C19" i="5"/>
  <c r="B19" i="5"/>
  <c r="J18" i="5"/>
  <c r="J17" i="5"/>
  <c r="B27" i="5" s="1"/>
  <c r="C83" i="5" l="1"/>
  <c r="G69" i="5"/>
  <c r="E24" i="5"/>
  <c r="F83" i="5"/>
  <c r="J61" i="5"/>
  <c r="J81" i="5"/>
  <c r="G83" i="5"/>
  <c r="D83" i="5"/>
  <c r="J20" i="5"/>
  <c r="J40" i="5"/>
  <c r="J45" i="5" s="1"/>
  <c r="K42" i="5" s="1"/>
  <c r="J80" i="5"/>
  <c r="J82" i="5"/>
  <c r="J19" i="5"/>
  <c r="J76" i="5"/>
  <c r="H83" i="5"/>
  <c r="D24" i="5"/>
  <c r="I83" i="5"/>
  <c r="G27" i="5"/>
  <c r="B28" i="5" s="1"/>
  <c r="G48" i="5"/>
  <c r="B45" i="5"/>
  <c r="E83" i="5"/>
  <c r="J77" i="5"/>
  <c r="J79" i="5"/>
  <c r="B24" i="5"/>
  <c r="D45" i="5"/>
  <c r="C24" i="5"/>
  <c r="N12" i="6" l="1"/>
  <c r="J24" i="5"/>
  <c r="K21" i="5" s="1"/>
  <c r="J70" i="5"/>
  <c r="B49" i="5"/>
  <c r="J66" i="5"/>
  <c r="K24" i="5"/>
  <c r="J78" i="5"/>
  <c r="K43" i="5"/>
  <c r="K39" i="5"/>
  <c r="K41" i="5"/>
  <c r="K45" i="5"/>
  <c r="K44" i="5"/>
  <c r="F49" i="5"/>
  <c r="G49" i="5"/>
  <c r="E49" i="5"/>
  <c r="D49" i="5"/>
  <c r="C49" i="5"/>
  <c r="J49" i="5"/>
  <c r="K40" i="5"/>
  <c r="G86" i="5"/>
  <c r="B83" i="5"/>
  <c r="F28" i="5"/>
  <c r="D28" i="5"/>
  <c r="C28" i="5"/>
  <c r="E28" i="5"/>
  <c r="J28" i="5"/>
  <c r="K63" i="5" l="1"/>
  <c r="K64" i="5"/>
  <c r="J9" i="6"/>
  <c r="K65" i="5"/>
  <c r="K60" i="5"/>
  <c r="K66" i="5"/>
  <c r="K61" i="5"/>
  <c r="K59" i="5"/>
  <c r="K62" i="5"/>
  <c r="M12" i="6"/>
  <c r="K23" i="5"/>
  <c r="K19" i="5"/>
  <c r="K22" i="5"/>
  <c r="K18" i="5"/>
  <c r="K20" i="5"/>
  <c r="K17" i="5"/>
  <c r="G28" i="5"/>
  <c r="J83" i="5"/>
  <c r="K76" i="5" s="1"/>
  <c r="G87" i="5"/>
  <c r="C87" i="5"/>
  <c r="J87" i="5"/>
  <c r="D87" i="5"/>
  <c r="F87" i="5"/>
  <c r="E87" i="5"/>
  <c r="T9" i="6" l="1"/>
  <c r="T12" i="6" s="1"/>
  <c r="Q9" i="6"/>
  <c r="K83" i="5"/>
  <c r="K82" i="5"/>
  <c r="K81" i="5"/>
  <c r="K80" i="5"/>
  <c r="K79" i="5"/>
  <c r="K77" i="5"/>
  <c r="K78" i="5"/>
  <c r="Q7" i="6" l="1"/>
  <c r="Q8" i="6"/>
  <c r="K12" i="6"/>
  <c r="P12" i="6" l="1"/>
  <c r="L12" i="6"/>
</calcChain>
</file>

<file path=xl/sharedStrings.xml><?xml version="1.0" encoding="utf-8"?>
<sst xmlns="http://schemas.openxmlformats.org/spreadsheetml/2006/main" count="170" uniqueCount="69">
  <si>
    <t>GT2</t>
  </si>
  <si>
    <t>GT1</t>
  </si>
  <si>
    <t>GT3</t>
  </si>
  <si>
    <t>GT TRANSVERSAL</t>
  </si>
  <si>
    <t>€</t>
  </si>
  <si>
    <t>TOTAL</t>
  </si>
  <si>
    <t>%</t>
  </si>
  <si>
    <t xml:space="preserve">1. </t>
  </si>
  <si>
    <t xml:space="preserve">2. </t>
  </si>
  <si>
    <t xml:space="preserve">3. </t>
  </si>
  <si>
    <t xml:space="preserve">n. </t>
  </si>
  <si>
    <t>BP</t>
  </si>
  <si>
    <t>I</t>
  </si>
  <si>
    <t>III</t>
  </si>
  <si>
    <t>IV</t>
  </si>
  <si>
    <t>XXXX</t>
  </si>
  <si>
    <t>XXXXX</t>
  </si>
  <si>
    <t>ES</t>
  </si>
  <si>
    <t>FR</t>
  </si>
  <si>
    <t>PT</t>
  </si>
  <si>
    <t>AND</t>
  </si>
  <si>
    <t>B</t>
  </si>
  <si>
    <t>bénéficiaires, catégories de dépenses, annualités, groupes de tâches</t>
  </si>
  <si>
    <t>bénéficiaire: "1"</t>
  </si>
  <si>
    <t>OUI/NON</t>
  </si>
  <si>
    <t>OUI</t>
  </si>
  <si>
    <t>ANNÉE</t>
  </si>
  <si>
    <t>- indiquez si vous choisissez le taux forfaitaire pour les frais de déplacement = 15% des frais directs de personnel (dans le cas contraire, vous ne pourrez pas déclarer de dépenses dans cette catégorie)</t>
  </si>
  <si>
    <t>CATÉGORIE DE DÉPENSES</t>
  </si>
  <si>
    <t>PLAN FINANCIER BÉNÉFICIAIRES: DÉPENSES ÉLIGIBLES DU PROJET</t>
  </si>
  <si>
    <t>00 Frais de préparation (taux forfaitaire)</t>
  </si>
  <si>
    <t>01 Frais de personnel</t>
  </si>
  <si>
    <t>02 Frais de bureau et frais administratifs</t>
  </si>
  <si>
    <t>03 Frais de déplacement et d'hébergement</t>
  </si>
  <si>
    <t>04 Frais liés au recours à des compétences et à des services externes</t>
  </si>
  <si>
    <t>05 Frais d'équipement</t>
  </si>
  <si>
    <t>06 Frais d'infrastructures et de travaux</t>
  </si>
  <si>
    <t>TOTAL PAR CATÉGORIE</t>
  </si>
  <si>
    <t>GT0 (préparation)</t>
  </si>
  <si>
    <t>BUDGET INDICATIF POUR LES DÉPENSES DE COMMUNICATION ET DE DIFFUSION (incluses dans les GT1, GT2 et GT3)</t>
  </si>
  <si>
    <t>bénéficiaire: "2"</t>
  </si>
  <si>
    <t>NON</t>
  </si>
  <si>
    <t>PROJET</t>
  </si>
  <si>
    <t>DISTRIBUTION INDICATIVE PAR GT (dépenses par catégorie)</t>
  </si>
  <si>
    <t>numéro de bénéficiaire</t>
  </si>
  <si>
    <t>nom du bénéficiaire (1, 2 et 3)</t>
  </si>
  <si>
    <t>Partenaire d'Andorre</t>
  </si>
  <si>
    <t>type de bénéficiaire</t>
  </si>
  <si>
    <t>nature juridique du bénéficiaire</t>
  </si>
  <si>
    <t>pays</t>
  </si>
  <si>
    <t>organe eSudoe</t>
  </si>
  <si>
    <t>organe C2020</t>
  </si>
  <si>
    <t>(a) taux de cofinancement</t>
  </si>
  <si>
    <t>(b) dépenses éligibles</t>
  </si>
  <si>
    <t>(c ) aide FEDER</t>
  </si>
  <si>
    <t>(d)=(e)+(f) Total contrepartie nationale</t>
  </si>
  <si>
    <t>- indiquez si vous choisissez le taux forfaitaire pur les frais de bureau et frais administratifs = 15% des frais directs de personnel (dans le cas contraire, vous ne pourrez pas déclarer de dépenses dans cette catégorie)</t>
  </si>
  <si>
    <t>Régime d'exemption par catégorie? (OUI/NON)</t>
  </si>
  <si>
    <t>PLAN FINANCIER PROJETS 2021-2027. PHASE 2</t>
  </si>
  <si>
    <t>Résumé du projet</t>
  </si>
  <si>
    <t>bénéficiaire: "3"</t>
  </si>
  <si>
    <t>(e) Contrepartie nationale publique (bénéficiaires type I ou II)</t>
  </si>
  <si>
    <t>(f) Contrepartie nationale privée  (bénéficiaires type III ou IV)</t>
  </si>
  <si>
    <t>(i) % de participation aux dépenses éligibles du projet (sur (b))</t>
  </si>
  <si>
    <t>(j) % final d'aide publique</t>
  </si>
  <si>
    <t>(k) dépenses non éligibles</t>
  </si>
  <si>
    <t>(l)=(b)+(k) Dépenses totales</t>
  </si>
  <si>
    <t>(g) Autofinancement ou fonds propres</t>
  </si>
  <si>
    <t>(h) Autres aides publiques (non communautaires) qui contribuent à financer (e) ou 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</si>
</sst>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6" xfId="0" quotePrefix="1" applyFont="1" applyBorder="1" applyAlignment="1">
      <alignment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2" fillId="4" borderId="0" xfId="0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quotePrefix="1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8" xfId="0" applyFont="1" applyBorder="1" applyAlignment="1">
      <alignment horizontal="center" vertical="center"/>
    </xf>
    <xf numFmtId="10" fontId="0" fillId="0" borderId="8" xfId="0" applyNumberFormat="1" applyBorder="1" applyAlignment="1">
      <alignment horizontal="center" vertical="center"/>
    </xf>
    <xf numFmtId="4" fontId="0" fillId="0" borderId="0" xfId="0" applyNumberFormat="1"/>
    <xf numFmtId="0" fontId="6" fillId="0" borderId="1" xfId="0" quotePrefix="1" applyFont="1" applyBorder="1" applyAlignment="1">
      <alignment horizontal="left" vertical="center"/>
    </xf>
    <xf numFmtId="4" fontId="0" fillId="6" borderId="4" xfId="0" applyNumberFormat="1" applyFill="1" applyBorder="1" applyAlignment="1">
      <alignment horizontal="center" vertical="center"/>
    </xf>
    <xf numFmtId="0" fontId="1" fillId="6" borderId="1" xfId="0" quotePrefix="1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" fillId="0" borderId="0" xfId="0" applyFont="1"/>
    <xf numFmtId="0" fontId="7" fillId="7" borderId="0" xfId="0" applyFont="1" applyFill="1" applyAlignment="1">
      <alignment horizontal="left" vertical="center"/>
    </xf>
    <xf numFmtId="0" fontId="1" fillId="4" borderId="1" xfId="0" quotePrefix="1" applyFont="1" applyFill="1" applyBorder="1" applyAlignment="1">
      <alignment horizontal="left" vertical="center"/>
    </xf>
    <xf numFmtId="10" fontId="4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0" fontId="6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5" borderId="1" xfId="0" quotePrefix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right" vertical="center"/>
    </xf>
    <xf numFmtId="4" fontId="0" fillId="4" borderId="1" xfId="0" applyNumberFormat="1" applyFill="1" applyBorder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right" vertical="center"/>
    </xf>
    <xf numFmtId="4" fontId="1" fillId="5" borderId="1" xfId="0" applyNumberFormat="1" applyFont="1" applyFill="1" applyBorder="1" applyAlignment="1">
      <alignment horizontal="right" vertical="center"/>
    </xf>
    <xf numFmtId="10" fontId="1" fillId="5" borderId="1" xfId="0" applyNumberFormat="1" applyFont="1" applyFill="1" applyBorder="1" applyAlignment="1">
      <alignment horizontal="right" vertical="center"/>
    </xf>
    <xf numFmtId="4" fontId="0" fillId="5" borderId="1" xfId="0" applyNumberFormat="1" applyFill="1" applyBorder="1" applyAlignment="1">
      <alignment horizontal="right" vertical="center"/>
    </xf>
    <xf numFmtId="10" fontId="0" fillId="5" borderId="1" xfId="0" applyNumberFormat="1" applyFill="1" applyBorder="1" applyAlignment="1">
      <alignment horizontal="right" vertical="center"/>
    </xf>
    <xf numFmtId="4" fontId="8" fillId="0" borderId="4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" fontId="8" fillId="4" borderId="4" xfId="0" applyNumberFormat="1" applyFont="1" applyFill="1" applyBorder="1" applyAlignment="1">
      <alignment horizontal="center" vertical="center"/>
    </xf>
    <xf numFmtId="4" fontId="0" fillId="4" borderId="4" xfId="0" applyNumberFormat="1" applyFill="1" applyBorder="1" applyAlignment="1">
      <alignment horizontal="center" vertical="center"/>
    </xf>
    <xf numFmtId="4" fontId="8" fillId="6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4" fillId="0" borderId="1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3957A-903E-4BBD-8EC0-B83092EF40D9}">
  <sheetPr>
    <tabColor theme="4"/>
  </sheetPr>
  <dimension ref="A2:O87"/>
  <sheetViews>
    <sheetView tabSelected="1" zoomScale="60" zoomScaleNormal="60" workbookViewId="0">
      <selection activeCell="A2" sqref="A2:K2"/>
    </sheetView>
  </sheetViews>
  <sheetFormatPr baseColWidth="10" defaultRowHeight="15" x14ac:dyDescent="0.25"/>
  <cols>
    <col min="1" max="1" width="63.140625" bestFit="1" customWidth="1"/>
    <col min="2" max="5" width="16.85546875" customWidth="1"/>
    <col min="6" max="6" width="18.28515625" customWidth="1"/>
    <col min="7" max="9" width="16.85546875" customWidth="1"/>
    <col min="10" max="10" width="23.140625" customWidth="1"/>
    <col min="11" max="11" width="13.28515625" customWidth="1"/>
    <col min="12" max="12" width="5.7109375" customWidth="1"/>
  </cols>
  <sheetData>
    <row r="2" spans="1:12" ht="23.25" x14ac:dyDescent="0.25">
      <c r="A2" s="89" t="s">
        <v>58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4" spans="1:12" x14ac:dyDescent="0.25">
      <c r="A4" s="36" t="s">
        <v>29</v>
      </c>
    </row>
    <row r="6" spans="1:12" ht="18.75" x14ac:dyDescent="0.3">
      <c r="A6" s="70" t="s">
        <v>22</v>
      </c>
    </row>
    <row r="9" spans="1:12" ht="42" customHeight="1" x14ac:dyDescent="0.25">
      <c r="A9" s="35" t="s">
        <v>23</v>
      </c>
    </row>
    <row r="10" spans="1:12" ht="16.5" customHeight="1" x14ac:dyDescent="0.3">
      <c r="A10" s="18"/>
    </row>
    <row r="11" spans="1:12" ht="32.25" customHeight="1" x14ac:dyDescent="0.3">
      <c r="A11" s="18"/>
      <c r="D11" s="10" t="s">
        <v>24</v>
      </c>
    </row>
    <row r="12" spans="1:12" ht="49.5" customHeight="1" x14ac:dyDescent="0.25">
      <c r="A12" s="90" t="s">
        <v>56</v>
      </c>
      <c r="B12" s="91"/>
      <c r="C12" s="91"/>
      <c r="D12" s="67" t="s">
        <v>25</v>
      </c>
    </row>
    <row r="13" spans="1:12" ht="51" customHeight="1" x14ac:dyDescent="0.25">
      <c r="A13" s="90" t="s">
        <v>27</v>
      </c>
      <c r="B13" s="91"/>
      <c r="C13" s="91"/>
      <c r="D13" s="67" t="s">
        <v>25</v>
      </c>
    </row>
    <row r="14" spans="1:12" ht="20.25" customHeight="1" x14ac:dyDescent="0.25">
      <c r="A14" s="19"/>
      <c r="B14" s="20"/>
    </row>
    <row r="15" spans="1:12" ht="29.25" customHeight="1" x14ac:dyDescent="0.25">
      <c r="A15" s="1"/>
      <c r="B15" s="81" t="s">
        <v>26</v>
      </c>
      <c r="C15" s="82"/>
      <c r="D15" s="82"/>
      <c r="E15" s="82"/>
      <c r="F15" s="82"/>
      <c r="G15" s="82"/>
      <c r="H15" s="82"/>
      <c r="I15" s="83"/>
      <c r="J15" s="9" t="s">
        <v>4</v>
      </c>
      <c r="K15" s="2" t="s">
        <v>6</v>
      </c>
      <c r="L15" s="21"/>
    </row>
    <row r="16" spans="1:12" ht="29.25" customHeight="1" x14ac:dyDescent="0.25">
      <c r="A16" s="7" t="s">
        <v>28</v>
      </c>
      <c r="B16" s="8">
        <v>2022</v>
      </c>
      <c r="C16" s="8">
        <v>2023</v>
      </c>
      <c r="D16" s="8">
        <v>2024</v>
      </c>
      <c r="E16" s="8">
        <v>2025</v>
      </c>
      <c r="F16" s="8">
        <v>2026</v>
      </c>
      <c r="G16" s="8">
        <v>2027</v>
      </c>
      <c r="H16" s="8">
        <v>2028</v>
      </c>
      <c r="I16" s="8">
        <v>2029</v>
      </c>
      <c r="J16" s="76" t="s">
        <v>37</v>
      </c>
      <c r="K16" s="76"/>
      <c r="L16" s="29"/>
    </row>
    <row r="17" spans="1:14" ht="24.75" customHeight="1" x14ac:dyDescent="0.25">
      <c r="A17" s="32" t="s">
        <v>30</v>
      </c>
      <c r="B17" s="62">
        <v>5500</v>
      </c>
      <c r="C17" s="62"/>
      <c r="D17" s="62"/>
      <c r="E17" s="62"/>
      <c r="F17" s="62"/>
      <c r="G17" s="13"/>
      <c r="H17" s="13"/>
      <c r="I17" s="13"/>
      <c r="J17" s="16">
        <f>SUM(B17:I17)</f>
        <v>5500</v>
      </c>
      <c r="K17" s="17">
        <f>J17/$J$24</f>
        <v>2.4229074889867842E-2</v>
      </c>
      <c r="L17" s="29"/>
    </row>
    <row r="18" spans="1:14" ht="24.75" customHeight="1" x14ac:dyDescent="0.25">
      <c r="A18" s="26" t="s">
        <v>31</v>
      </c>
      <c r="B18" s="62">
        <v>5000</v>
      </c>
      <c r="C18" s="63">
        <v>30000</v>
      </c>
      <c r="D18" s="63">
        <v>40000</v>
      </c>
      <c r="E18" s="63">
        <v>30000</v>
      </c>
      <c r="F18" s="63"/>
      <c r="G18" s="14"/>
      <c r="H18" s="14"/>
      <c r="I18" s="14"/>
      <c r="J18" s="16">
        <f>SUM(B18:I18)</f>
        <v>105000</v>
      </c>
      <c r="K18" s="17">
        <f>J18/$J$24</f>
        <v>0.46255506607929514</v>
      </c>
      <c r="L18" s="30"/>
    </row>
    <row r="19" spans="1:14" ht="24.75" customHeight="1" x14ac:dyDescent="0.25">
      <c r="A19" s="26" t="s">
        <v>32</v>
      </c>
      <c r="B19" s="62">
        <f>ROUND(B18*0.15,2)</f>
        <v>750</v>
      </c>
      <c r="C19" s="62">
        <f t="shared" ref="C19:E19" si="0">ROUND(C18*0.15,2)</f>
        <v>4500</v>
      </c>
      <c r="D19" s="62">
        <f t="shared" si="0"/>
        <v>6000</v>
      </c>
      <c r="E19" s="62">
        <f t="shared" si="0"/>
        <v>4500</v>
      </c>
      <c r="F19" s="62"/>
      <c r="G19" s="13"/>
      <c r="H19" s="13"/>
      <c r="I19" s="13"/>
      <c r="J19" s="6">
        <f t="shared" ref="J19:J23" si="1">SUM(B19:I19)</f>
        <v>15750</v>
      </c>
      <c r="K19" s="15">
        <f t="shared" ref="K19:K24" si="2">J19/$J$24</f>
        <v>6.9383259911894271E-2</v>
      </c>
      <c r="L19" s="30"/>
    </row>
    <row r="20" spans="1:14" ht="24.75" customHeight="1" x14ac:dyDescent="0.25">
      <c r="A20" s="26" t="s">
        <v>33</v>
      </c>
      <c r="B20" s="62">
        <f>ROUND(B18*0.15,2)</f>
        <v>750</v>
      </c>
      <c r="C20" s="62">
        <f t="shared" ref="C20:E20" si="3">ROUND(C18*0.15,2)</f>
        <v>4500</v>
      </c>
      <c r="D20" s="62">
        <f t="shared" si="3"/>
        <v>6000</v>
      </c>
      <c r="E20" s="62">
        <f t="shared" si="3"/>
        <v>4500</v>
      </c>
      <c r="F20" s="62"/>
      <c r="G20" s="13"/>
      <c r="H20" s="13"/>
      <c r="I20" s="13"/>
      <c r="J20" s="6">
        <f t="shared" si="1"/>
        <v>15750</v>
      </c>
      <c r="K20" s="15">
        <f t="shared" si="2"/>
        <v>6.9383259911894271E-2</v>
      </c>
      <c r="L20" s="30"/>
    </row>
    <row r="21" spans="1:14" ht="24.75" customHeight="1" x14ac:dyDescent="0.25">
      <c r="A21" s="26" t="s">
        <v>34</v>
      </c>
      <c r="B21" s="62"/>
      <c r="C21" s="63">
        <v>10000</v>
      </c>
      <c r="D21" s="63">
        <v>15000</v>
      </c>
      <c r="E21" s="63">
        <v>20000</v>
      </c>
      <c r="F21" s="63"/>
      <c r="G21" s="14"/>
      <c r="H21" s="14"/>
      <c r="I21" s="14"/>
      <c r="J21" s="6">
        <f t="shared" si="1"/>
        <v>45000</v>
      </c>
      <c r="K21" s="15">
        <f t="shared" si="2"/>
        <v>0.19823788546255505</v>
      </c>
      <c r="L21" s="30"/>
    </row>
    <row r="22" spans="1:14" ht="24.75" customHeight="1" x14ac:dyDescent="0.25">
      <c r="A22" s="26" t="s">
        <v>35</v>
      </c>
      <c r="B22" s="62"/>
      <c r="C22" s="63">
        <v>20000</v>
      </c>
      <c r="D22" s="63">
        <v>10000</v>
      </c>
      <c r="E22" s="63">
        <v>10000</v>
      </c>
      <c r="F22" s="63"/>
      <c r="G22" s="14"/>
      <c r="H22" s="14"/>
      <c r="I22" s="14"/>
      <c r="J22" s="6">
        <f t="shared" si="1"/>
        <v>40000</v>
      </c>
      <c r="K22" s="15">
        <f t="shared" si="2"/>
        <v>0.1762114537444934</v>
      </c>
      <c r="L22" s="30"/>
    </row>
    <row r="23" spans="1:14" ht="24.75" customHeight="1" x14ac:dyDescent="0.25">
      <c r="A23" s="26" t="s">
        <v>36</v>
      </c>
      <c r="B23" s="13"/>
      <c r="C23" s="14"/>
      <c r="D23" s="14"/>
      <c r="E23" s="14"/>
      <c r="F23" s="14"/>
      <c r="G23" s="14"/>
      <c r="H23" s="14"/>
      <c r="I23" s="14"/>
      <c r="J23" s="6">
        <f t="shared" si="1"/>
        <v>0</v>
      </c>
      <c r="K23" s="15">
        <f t="shared" si="2"/>
        <v>0</v>
      </c>
      <c r="L23" s="30"/>
    </row>
    <row r="24" spans="1:14" ht="24.75" customHeight="1" x14ac:dyDescent="0.25">
      <c r="A24" s="4" t="s">
        <v>5</v>
      </c>
      <c r="B24" s="5">
        <f>SUM(B17:B23)</f>
        <v>12000</v>
      </c>
      <c r="C24" s="5">
        <f t="shared" ref="C24:I24" si="4">SUM(C17:C23)</f>
        <v>69000</v>
      </c>
      <c r="D24" s="5">
        <f t="shared" si="4"/>
        <v>77000</v>
      </c>
      <c r="E24" s="5">
        <f t="shared" si="4"/>
        <v>69000</v>
      </c>
      <c r="F24" s="5">
        <f t="shared" si="4"/>
        <v>0</v>
      </c>
      <c r="G24" s="5">
        <f t="shared" si="4"/>
        <v>0</v>
      </c>
      <c r="H24" s="5">
        <f t="shared" si="4"/>
        <v>0</v>
      </c>
      <c r="I24" s="5">
        <f t="shared" si="4"/>
        <v>0</v>
      </c>
      <c r="J24" s="5">
        <f>SUM(J17:J23)</f>
        <v>227000</v>
      </c>
      <c r="K24" s="15">
        <f t="shared" si="2"/>
        <v>1</v>
      </c>
      <c r="L24" s="30"/>
    </row>
    <row r="25" spans="1:14" ht="42.75" customHeight="1" x14ac:dyDescent="0.25"/>
    <row r="26" spans="1:14" ht="64.150000000000006" customHeight="1" x14ac:dyDescent="0.25">
      <c r="A26" s="22" t="s">
        <v>43</v>
      </c>
      <c r="B26" s="23" t="s">
        <v>38</v>
      </c>
      <c r="C26" s="11" t="s">
        <v>1</v>
      </c>
      <c r="D26" s="11" t="s">
        <v>0</v>
      </c>
      <c r="E26" s="11" t="s">
        <v>2</v>
      </c>
      <c r="F26" s="12" t="s">
        <v>3</v>
      </c>
      <c r="G26" s="10" t="s">
        <v>5</v>
      </c>
      <c r="I26" s="84" t="s">
        <v>39</v>
      </c>
      <c r="J26" s="85"/>
      <c r="K26" s="86"/>
    </row>
    <row r="27" spans="1:14" ht="43.5" customHeight="1" x14ac:dyDescent="0.25">
      <c r="A27" s="10" t="s">
        <v>4</v>
      </c>
      <c r="B27" s="64">
        <f>J17</f>
        <v>5500</v>
      </c>
      <c r="C27" s="63">
        <v>66000</v>
      </c>
      <c r="D27" s="63">
        <v>65000</v>
      </c>
      <c r="E27" s="63">
        <v>66000</v>
      </c>
      <c r="F27" s="63">
        <v>24500</v>
      </c>
      <c r="G27" s="6">
        <f>SUM(B27:F27)</f>
        <v>227000</v>
      </c>
      <c r="I27" s="9" t="s">
        <v>4</v>
      </c>
      <c r="J27" s="79">
        <v>5000</v>
      </c>
      <c r="K27" s="80"/>
      <c r="N27" s="31"/>
    </row>
    <row r="28" spans="1:14" ht="29.25" customHeight="1" x14ac:dyDescent="0.25">
      <c r="A28" s="10" t="s">
        <v>6</v>
      </c>
      <c r="B28" s="15">
        <f>B27/$G$27</f>
        <v>2.4229074889867842E-2</v>
      </c>
      <c r="C28" s="15">
        <f>C27/$G$27</f>
        <v>0.29074889867841408</v>
      </c>
      <c r="D28" s="15">
        <f>D27/$G$27</f>
        <v>0.28634361233480177</v>
      </c>
      <c r="E28" s="15">
        <f>E27/$G$27</f>
        <v>0.29074889867841408</v>
      </c>
      <c r="F28" s="15">
        <f>F27/$G$27</f>
        <v>0.10792951541850221</v>
      </c>
      <c r="G28" s="15">
        <f>SUM(B28:F28)</f>
        <v>1</v>
      </c>
      <c r="I28" s="2" t="s">
        <v>6</v>
      </c>
      <c r="J28" s="77">
        <f>J27/G27</f>
        <v>2.2026431718061675E-2</v>
      </c>
      <c r="K28" s="78"/>
    </row>
    <row r="29" spans="1:14" ht="57" customHeight="1" x14ac:dyDescent="0.25"/>
    <row r="30" spans="1:14" ht="57" customHeight="1" x14ac:dyDescent="0.25">
      <c r="A30" s="35" t="s">
        <v>40</v>
      </c>
      <c r="F30" s="31"/>
    </row>
    <row r="31" spans="1:14" x14ac:dyDescent="0.25">
      <c r="F31" s="31"/>
    </row>
    <row r="32" spans="1:14" ht="18.75" x14ac:dyDescent="0.3">
      <c r="A32" s="18"/>
      <c r="D32" s="10" t="s">
        <v>24</v>
      </c>
    </row>
    <row r="33" spans="1:15" ht="46.5" customHeight="1" x14ac:dyDescent="0.25">
      <c r="A33" s="90" t="s">
        <v>56</v>
      </c>
      <c r="B33" s="91"/>
      <c r="C33" s="91"/>
      <c r="D33" s="67" t="s">
        <v>25</v>
      </c>
    </row>
    <row r="34" spans="1:15" ht="53.25" customHeight="1" x14ac:dyDescent="0.25">
      <c r="A34" s="90" t="s">
        <v>27</v>
      </c>
      <c r="B34" s="91"/>
      <c r="C34" s="91"/>
      <c r="D34" s="68" t="s">
        <v>41</v>
      </c>
    </row>
    <row r="35" spans="1:15" x14ac:dyDescent="0.25">
      <c r="A35" s="19"/>
      <c r="B35" s="20"/>
    </row>
    <row r="36" spans="1:15" ht="30" customHeight="1" x14ac:dyDescent="0.25">
      <c r="A36" s="1"/>
      <c r="B36" s="81" t="s">
        <v>26</v>
      </c>
      <c r="C36" s="82"/>
      <c r="D36" s="82"/>
      <c r="E36" s="82"/>
      <c r="F36" s="82"/>
      <c r="G36" s="82"/>
      <c r="H36" s="82"/>
      <c r="I36" s="83"/>
      <c r="J36" s="9" t="s">
        <v>4</v>
      </c>
      <c r="K36" s="2" t="s">
        <v>6</v>
      </c>
    </row>
    <row r="37" spans="1:15" ht="37.5" customHeight="1" x14ac:dyDescent="0.25">
      <c r="A37" s="7" t="s">
        <v>28</v>
      </c>
      <c r="B37" s="8">
        <v>2022</v>
      </c>
      <c r="C37" s="8">
        <v>2023</v>
      </c>
      <c r="D37" s="8">
        <v>2024</v>
      </c>
      <c r="E37" s="8">
        <v>2025</v>
      </c>
      <c r="F37" s="8">
        <v>2026</v>
      </c>
      <c r="G37" s="8">
        <v>2027</v>
      </c>
      <c r="H37" s="8">
        <v>2028</v>
      </c>
      <c r="I37" s="8">
        <v>2029</v>
      </c>
      <c r="J37" s="76" t="s">
        <v>37</v>
      </c>
      <c r="K37" s="76"/>
    </row>
    <row r="38" spans="1:15" ht="24" customHeight="1" x14ac:dyDescent="0.25">
      <c r="A38" s="32" t="s">
        <v>30</v>
      </c>
      <c r="B38" s="62">
        <v>3500</v>
      </c>
      <c r="C38" s="62"/>
      <c r="D38" s="62"/>
      <c r="E38" s="62"/>
      <c r="F38" s="13"/>
      <c r="G38" s="13"/>
      <c r="H38" s="13"/>
      <c r="I38" s="13"/>
      <c r="J38" s="16">
        <f>SUM(B38:I38)</f>
        <v>3500</v>
      </c>
      <c r="K38" s="39">
        <f>J38/$J$45</f>
        <v>2.9147235176548967E-2</v>
      </c>
    </row>
    <row r="39" spans="1:15" ht="24" customHeight="1" x14ac:dyDescent="0.25">
      <c r="A39" s="26" t="s">
        <v>31</v>
      </c>
      <c r="B39" s="62">
        <v>10000</v>
      </c>
      <c r="C39" s="63">
        <v>15200</v>
      </c>
      <c r="D39" s="63">
        <v>20000</v>
      </c>
      <c r="E39" s="63">
        <v>4000</v>
      </c>
      <c r="F39" s="14"/>
      <c r="G39" s="14"/>
      <c r="H39" s="14"/>
      <c r="I39" s="14"/>
      <c r="J39" s="16">
        <f>SUM(B39:I39)</f>
        <v>49200</v>
      </c>
      <c r="K39" s="39">
        <f t="shared" ref="K39:K45" si="5">J39/$J$45</f>
        <v>0.40972684876748833</v>
      </c>
    </row>
    <row r="40" spans="1:15" ht="24" customHeight="1" x14ac:dyDescent="0.25">
      <c r="A40" s="26" t="s">
        <v>32</v>
      </c>
      <c r="B40" s="62">
        <f>ROUND(B39*0.15,2)</f>
        <v>1500</v>
      </c>
      <c r="C40" s="62">
        <f t="shared" ref="C40:E40" si="6">ROUND(C39*0.15,2)</f>
        <v>2280</v>
      </c>
      <c r="D40" s="62">
        <f t="shared" si="6"/>
        <v>3000</v>
      </c>
      <c r="E40" s="62">
        <f t="shared" si="6"/>
        <v>600</v>
      </c>
      <c r="F40" s="13"/>
      <c r="G40" s="13"/>
      <c r="H40" s="13"/>
      <c r="I40" s="13"/>
      <c r="J40" s="6">
        <f t="shared" ref="J40:J44" si="7">SUM(B40:I40)</f>
        <v>7380</v>
      </c>
      <c r="K40" s="39">
        <f t="shared" si="5"/>
        <v>6.1459027315123253E-2</v>
      </c>
    </row>
    <row r="41" spans="1:15" ht="24" customHeight="1" x14ac:dyDescent="0.25">
      <c r="A41" s="34" t="s">
        <v>33</v>
      </c>
      <c r="B41" s="69"/>
      <c r="C41" s="69"/>
      <c r="D41" s="69"/>
      <c r="E41" s="69"/>
      <c r="F41" s="33"/>
      <c r="G41" s="33"/>
      <c r="H41" s="33"/>
      <c r="I41" s="33"/>
      <c r="J41" s="6">
        <f t="shared" si="7"/>
        <v>0</v>
      </c>
      <c r="K41" s="39">
        <f t="shared" si="5"/>
        <v>0</v>
      </c>
    </row>
    <row r="42" spans="1:15" ht="24" customHeight="1" x14ac:dyDescent="0.25">
      <c r="A42" s="26" t="s">
        <v>34</v>
      </c>
      <c r="B42" s="62"/>
      <c r="C42" s="63">
        <v>10000</v>
      </c>
      <c r="D42" s="63">
        <v>10000</v>
      </c>
      <c r="E42" s="63">
        <v>10000</v>
      </c>
      <c r="F42" s="14"/>
      <c r="G42" s="14"/>
      <c r="H42" s="14"/>
      <c r="I42" s="14"/>
      <c r="J42" s="6">
        <f t="shared" si="7"/>
        <v>30000</v>
      </c>
      <c r="K42" s="39">
        <f t="shared" si="5"/>
        <v>0.24983344437041971</v>
      </c>
    </row>
    <row r="43" spans="1:15" ht="24" customHeight="1" x14ac:dyDescent="0.25">
      <c r="A43" s="26" t="s">
        <v>35</v>
      </c>
      <c r="B43" s="62"/>
      <c r="C43" s="63">
        <v>10000</v>
      </c>
      <c r="D43" s="63">
        <v>10000</v>
      </c>
      <c r="E43" s="63">
        <v>10000</v>
      </c>
      <c r="F43" s="14"/>
      <c r="G43" s="14"/>
      <c r="H43" s="14"/>
      <c r="I43" s="14"/>
      <c r="J43" s="6">
        <f t="shared" si="7"/>
        <v>30000</v>
      </c>
      <c r="K43" s="39">
        <f t="shared" si="5"/>
        <v>0.24983344437041971</v>
      </c>
    </row>
    <row r="44" spans="1:15" ht="24" customHeight="1" x14ac:dyDescent="0.25">
      <c r="A44" s="26" t="s">
        <v>36</v>
      </c>
      <c r="B44" s="13"/>
      <c r="C44" s="14"/>
      <c r="D44" s="14"/>
      <c r="E44" s="14"/>
      <c r="F44" s="14"/>
      <c r="G44" s="14"/>
      <c r="H44" s="14"/>
      <c r="I44" s="14"/>
      <c r="J44" s="6">
        <f t="shared" si="7"/>
        <v>0</v>
      </c>
      <c r="K44" s="39">
        <f t="shared" si="5"/>
        <v>0</v>
      </c>
    </row>
    <row r="45" spans="1:15" ht="24" customHeight="1" x14ac:dyDescent="0.25">
      <c r="A45" s="4" t="s">
        <v>5</v>
      </c>
      <c r="B45" s="5">
        <f>SUM(B38:B44)</f>
        <v>15000</v>
      </c>
      <c r="C45" s="5">
        <f t="shared" ref="C45:I45" si="8">SUM(C38:C44)</f>
        <v>37480</v>
      </c>
      <c r="D45" s="5">
        <f t="shared" si="8"/>
        <v>43000</v>
      </c>
      <c r="E45" s="5">
        <f t="shared" si="8"/>
        <v>24600</v>
      </c>
      <c r="F45" s="5">
        <f t="shared" si="8"/>
        <v>0</v>
      </c>
      <c r="G45" s="5">
        <f t="shared" si="8"/>
        <v>0</v>
      </c>
      <c r="H45" s="5">
        <f t="shared" si="8"/>
        <v>0</v>
      </c>
      <c r="I45" s="5">
        <f t="shared" si="8"/>
        <v>0</v>
      </c>
      <c r="J45" s="5">
        <f>SUM(J38:J44)</f>
        <v>120080</v>
      </c>
      <c r="K45" s="39">
        <f t="shared" si="5"/>
        <v>1</v>
      </c>
      <c r="O45" s="31"/>
    </row>
    <row r="47" spans="1:15" ht="68.25" customHeight="1" x14ac:dyDescent="0.25">
      <c r="A47" s="22" t="s">
        <v>43</v>
      </c>
      <c r="B47" s="23" t="s">
        <v>38</v>
      </c>
      <c r="C47" s="11" t="s">
        <v>1</v>
      </c>
      <c r="D47" s="11" t="s">
        <v>0</v>
      </c>
      <c r="E47" s="11" t="s">
        <v>2</v>
      </c>
      <c r="F47" s="12" t="s">
        <v>3</v>
      </c>
      <c r="G47" s="10" t="s">
        <v>5</v>
      </c>
      <c r="I47" s="84" t="s">
        <v>39</v>
      </c>
      <c r="J47" s="85"/>
      <c r="K47" s="86"/>
    </row>
    <row r="48" spans="1:15" ht="47.25" customHeight="1" x14ac:dyDescent="0.25">
      <c r="A48" s="10" t="s">
        <v>4</v>
      </c>
      <c r="B48" s="64">
        <f>J38</f>
        <v>3500</v>
      </c>
      <c r="C48" s="63">
        <v>40000</v>
      </c>
      <c r="D48" s="63">
        <v>32000</v>
      </c>
      <c r="E48" s="63">
        <v>30000</v>
      </c>
      <c r="F48" s="63">
        <v>14580</v>
      </c>
      <c r="G48" s="6">
        <f>SUM(B48:F48)</f>
        <v>120080</v>
      </c>
      <c r="I48" s="9" t="s">
        <v>4</v>
      </c>
      <c r="J48" s="79">
        <v>5000</v>
      </c>
      <c r="K48" s="80"/>
    </row>
    <row r="49" spans="1:11" ht="47.25" customHeight="1" x14ac:dyDescent="0.25">
      <c r="A49" s="10" t="s">
        <v>6</v>
      </c>
      <c r="B49" s="15">
        <f>B48/$G$48</f>
        <v>2.9147235176548967E-2</v>
      </c>
      <c r="C49" s="15">
        <f t="shared" ref="C49:G49" si="9">C48/$G$48</f>
        <v>0.33311125916055961</v>
      </c>
      <c r="D49" s="15">
        <f t="shared" si="9"/>
        <v>0.26648900732844771</v>
      </c>
      <c r="E49" s="15">
        <f t="shared" si="9"/>
        <v>0.24983344437041971</v>
      </c>
      <c r="F49" s="15">
        <f t="shared" si="9"/>
        <v>0.12141905396402398</v>
      </c>
      <c r="G49" s="15">
        <f t="shared" si="9"/>
        <v>1</v>
      </c>
      <c r="I49" s="2" t="s">
        <v>6</v>
      </c>
      <c r="J49" s="77">
        <f>J48/G48</f>
        <v>4.1638907395069952E-2</v>
      </c>
      <c r="K49" s="78"/>
    </row>
    <row r="50" spans="1:11" ht="47.25" customHeight="1" x14ac:dyDescent="0.25">
      <c r="A50" s="71"/>
      <c r="B50" s="72"/>
      <c r="C50" s="72"/>
      <c r="D50" s="72"/>
      <c r="E50" s="72"/>
      <c r="F50" s="72"/>
      <c r="G50" s="72"/>
      <c r="I50" s="21"/>
      <c r="J50" s="72"/>
      <c r="K50" s="72"/>
    </row>
    <row r="51" spans="1:11" ht="57" customHeight="1" x14ac:dyDescent="0.25">
      <c r="A51" s="35" t="s">
        <v>60</v>
      </c>
      <c r="F51" s="31"/>
    </row>
    <row r="52" spans="1:11" x14ac:dyDescent="0.25">
      <c r="F52" s="31"/>
    </row>
    <row r="53" spans="1:11" ht="18.75" x14ac:dyDescent="0.3">
      <c r="A53" s="18"/>
      <c r="D53" s="10" t="s">
        <v>24</v>
      </c>
    </row>
    <row r="54" spans="1:11" ht="46.5" customHeight="1" x14ac:dyDescent="0.25">
      <c r="A54" s="90" t="s">
        <v>56</v>
      </c>
      <c r="B54" s="91"/>
      <c r="C54" s="91"/>
      <c r="D54" s="67" t="s">
        <v>25</v>
      </c>
    </row>
    <row r="55" spans="1:11" ht="53.25" customHeight="1" x14ac:dyDescent="0.25">
      <c r="A55" s="90" t="s">
        <v>27</v>
      </c>
      <c r="B55" s="91"/>
      <c r="C55" s="91"/>
      <c r="D55" s="67" t="s">
        <v>25</v>
      </c>
    </row>
    <row r="56" spans="1:11" x14ac:dyDescent="0.25">
      <c r="A56" s="19"/>
      <c r="B56" s="20"/>
    </row>
    <row r="57" spans="1:11" ht="30" customHeight="1" x14ac:dyDescent="0.25">
      <c r="A57" s="1"/>
      <c r="B57" s="81" t="s">
        <v>26</v>
      </c>
      <c r="C57" s="82"/>
      <c r="D57" s="82"/>
      <c r="E57" s="82"/>
      <c r="F57" s="82"/>
      <c r="G57" s="82"/>
      <c r="H57" s="82"/>
      <c r="I57" s="83"/>
      <c r="J57" s="9" t="s">
        <v>4</v>
      </c>
      <c r="K57" s="2" t="s">
        <v>6</v>
      </c>
    </row>
    <row r="58" spans="1:11" ht="37.5" customHeight="1" x14ac:dyDescent="0.25">
      <c r="A58" s="7" t="s">
        <v>28</v>
      </c>
      <c r="B58" s="8">
        <v>2022</v>
      </c>
      <c r="C58" s="8">
        <v>2023</v>
      </c>
      <c r="D58" s="8">
        <v>2024</v>
      </c>
      <c r="E58" s="8">
        <v>2025</v>
      </c>
      <c r="F58" s="8">
        <v>2026</v>
      </c>
      <c r="G58" s="8">
        <v>2027</v>
      </c>
      <c r="H58" s="8">
        <v>2028</v>
      </c>
      <c r="I58" s="8">
        <v>2029</v>
      </c>
      <c r="J58" s="76" t="s">
        <v>37</v>
      </c>
      <c r="K58" s="76"/>
    </row>
    <row r="59" spans="1:11" ht="24" customHeight="1" x14ac:dyDescent="0.25">
      <c r="A59" s="32" t="s">
        <v>30</v>
      </c>
      <c r="B59" s="62">
        <v>3500</v>
      </c>
      <c r="C59" s="62"/>
      <c r="D59" s="62"/>
      <c r="E59" s="62"/>
      <c r="F59" s="13"/>
      <c r="G59" s="13"/>
      <c r="H59" s="13"/>
      <c r="I59" s="13"/>
      <c r="J59" s="16">
        <f>SUM(B59:I59)</f>
        <v>3500</v>
      </c>
      <c r="K59" s="39">
        <f>J59/$J$66</f>
        <v>3.4808552958727E-2</v>
      </c>
    </row>
    <row r="60" spans="1:11" ht="24" customHeight="1" x14ac:dyDescent="0.25">
      <c r="A60" s="26" t="s">
        <v>31</v>
      </c>
      <c r="B60" s="62">
        <v>5000</v>
      </c>
      <c r="C60" s="63">
        <v>7500</v>
      </c>
      <c r="D60" s="63">
        <v>12000</v>
      </c>
      <c r="E60" s="63">
        <v>4000</v>
      </c>
      <c r="F60" s="14"/>
      <c r="G60" s="14"/>
      <c r="H60" s="14"/>
      <c r="I60" s="14"/>
      <c r="J60" s="16">
        <f>SUM(B60:I60)</f>
        <v>28500</v>
      </c>
      <c r="K60" s="39">
        <f t="shared" ref="K60:K66" si="10">J60/$J$66</f>
        <v>0.28344107409249131</v>
      </c>
    </row>
    <row r="61" spans="1:11" ht="24" customHeight="1" x14ac:dyDescent="0.25">
      <c r="A61" s="26" t="s">
        <v>32</v>
      </c>
      <c r="B61" s="62">
        <f>ROUND(B60*0.15,2)</f>
        <v>750</v>
      </c>
      <c r="C61" s="62">
        <f t="shared" ref="C61:E61" si="11">ROUND(C60*0.15,2)</f>
        <v>1125</v>
      </c>
      <c r="D61" s="62">
        <f t="shared" si="11"/>
        <v>1800</v>
      </c>
      <c r="E61" s="62">
        <f t="shared" si="11"/>
        <v>600</v>
      </c>
      <c r="F61" s="13"/>
      <c r="G61" s="13"/>
      <c r="H61" s="13"/>
      <c r="I61" s="13"/>
      <c r="J61" s="6">
        <f t="shared" ref="J61:J65" si="12">SUM(B61:I61)</f>
        <v>4275</v>
      </c>
      <c r="K61" s="39">
        <f t="shared" si="10"/>
        <v>4.2516161113873692E-2</v>
      </c>
    </row>
    <row r="62" spans="1:11" ht="24" customHeight="1" x14ac:dyDescent="0.25">
      <c r="A62" s="38" t="s">
        <v>33</v>
      </c>
      <c r="B62" s="73">
        <f>ROUND(B60*0.15,2)</f>
        <v>750</v>
      </c>
      <c r="C62" s="73">
        <f t="shared" ref="C62:E62" si="13">ROUND(C60*0.15,2)</f>
        <v>1125</v>
      </c>
      <c r="D62" s="73">
        <f t="shared" si="13"/>
        <v>1800</v>
      </c>
      <c r="E62" s="73">
        <f t="shared" si="13"/>
        <v>600</v>
      </c>
      <c r="F62" s="74"/>
      <c r="G62" s="33"/>
      <c r="H62" s="33"/>
      <c r="I62" s="33"/>
      <c r="J62" s="6">
        <f t="shared" si="12"/>
        <v>4275</v>
      </c>
      <c r="K62" s="39">
        <f t="shared" si="10"/>
        <v>4.2516161113873692E-2</v>
      </c>
    </row>
    <row r="63" spans="1:11" ht="24" customHeight="1" x14ac:dyDescent="0.25">
      <c r="A63" s="26" t="s">
        <v>34</v>
      </c>
      <c r="B63" s="62"/>
      <c r="C63" s="63">
        <v>10000</v>
      </c>
      <c r="D63" s="63">
        <v>10000</v>
      </c>
      <c r="E63" s="63">
        <v>10000</v>
      </c>
      <c r="F63" s="14"/>
      <c r="G63" s="14"/>
      <c r="H63" s="14"/>
      <c r="I63" s="14"/>
      <c r="J63" s="6">
        <f t="shared" si="12"/>
        <v>30000</v>
      </c>
      <c r="K63" s="39">
        <f t="shared" si="10"/>
        <v>0.29835902536051717</v>
      </c>
    </row>
    <row r="64" spans="1:11" ht="24" customHeight="1" x14ac:dyDescent="0.25">
      <c r="A64" s="26" t="s">
        <v>35</v>
      </c>
      <c r="B64" s="62"/>
      <c r="C64" s="63">
        <v>10000</v>
      </c>
      <c r="D64" s="63">
        <v>10000</v>
      </c>
      <c r="E64" s="63">
        <v>10000</v>
      </c>
      <c r="F64" s="14"/>
      <c r="G64" s="14"/>
      <c r="H64" s="14"/>
      <c r="I64" s="14"/>
      <c r="J64" s="6">
        <f t="shared" si="12"/>
        <v>30000</v>
      </c>
      <c r="K64" s="39">
        <f t="shared" si="10"/>
        <v>0.29835902536051717</v>
      </c>
    </row>
    <row r="65" spans="1:15" ht="24" customHeight="1" x14ac:dyDescent="0.25">
      <c r="A65" s="26" t="s">
        <v>36</v>
      </c>
      <c r="B65" s="13"/>
      <c r="C65" s="14"/>
      <c r="D65" s="14"/>
      <c r="E65" s="14"/>
      <c r="F65" s="14"/>
      <c r="G65" s="14"/>
      <c r="H65" s="14"/>
      <c r="I65" s="14"/>
      <c r="J65" s="6">
        <f t="shared" si="12"/>
        <v>0</v>
      </c>
      <c r="K65" s="39">
        <f t="shared" si="10"/>
        <v>0</v>
      </c>
    </row>
    <row r="66" spans="1:15" ht="24" customHeight="1" x14ac:dyDescent="0.25">
      <c r="A66" s="4" t="s">
        <v>5</v>
      </c>
      <c r="B66" s="5">
        <f>SUM(B59:B65)</f>
        <v>10000</v>
      </c>
      <c r="C66" s="5">
        <f t="shared" ref="C66:I66" si="14">SUM(C59:C65)</f>
        <v>29750</v>
      </c>
      <c r="D66" s="5">
        <f t="shared" si="14"/>
        <v>35600</v>
      </c>
      <c r="E66" s="5">
        <f t="shared" si="14"/>
        <v>25200</v>
      </c>
      <c r="F66" s="5">
        <f t="shared" si="14"/>
        <v>0</v>
      </c>
      <c r="G66" s="5">
        <f t="shared" si="14"/>
        <v>0</v>
      </c>
      <c r="H66" s="5">
        <f t="shared" si="14"/>
        <v>0</v>
      </c>
      <c r="I66" s="5">
        <f t="shared" si="14"/>
        <v>0</v>
      </c>
      <c r="J66" s="5">
        <f>SUM(J59:J65)</f>
        <v>100550</v>
      </c>
      <c r="K66" s="39">
        <f t="shared" si="10"/>
        <v>1</v>
      </c>
      <c r="O66" s="31"/>
    </row>
    <row r="68" spans="1:15" ht="68.25" customHeight="1" x14ac:dyDescent="0.25">
      <c r="A68" s="22" t="s">
        <v>43</v>
      </c>
      <c r="B68" s="23" t="s">
        <v>38</v>
      </c>
      <c r="C68" s="11" t="s">
        <v>1</v>
      </c>
      <c r="D68" s="11" t="s">
        <v>0</v>
      </c>
      <c r="E68" s="11" t="s">
        <v>2</v>
      </c>
      <c r="F68" s="12" t="s">
        <v>3</v>
      </c>
      <c r="G68" s="10" t="s">
        <v>5</v>
      </c>
      <c r="I68" s="84" t="s">
        <v>39</v>
      </c>
      <c r="J68" s="85"/>
      <c r="K68" s="86"/>
    </row>
    <row r="69" spans="1:15" ht="47.25" customHeight="1" x14ac:dyDescent="0.25">
      <c r="A69" s="10" t="s">
        <v>4</v>
      </c>
      <c r="B69" s="64">
        <f>J59</f>
        <v>3500</v>
      </c>
      <c r="C69" s="63">
        <v>30000</v>
      </c>
      <c r="D69" s="63">
        <v>25000</v>
      </c>
      <c r="E69" s="63">
        <v>27470</v>
      </c>
      <c r="F69" s="63">
        <v>14580</v>
      </c>
      <c r="G69" s="6">
        <f>SUM(B69:F69)</f>
        <v>100550</v>
      </c>
      <c r="I69" s="9" t="s">
        <v>4</v>
      </c>
      <c r="J69" s="79">
        <v>5000</v>
      </c>
      <c r="K69" s="80"/>
    </row>
    <row r="70" spans="1:15" ht="47.25" customHeight="1" x14ac:dyDescent="0.25">
      <c r="A70" s="10" t="s">
        <v>6</v>
      </c>
      <c r="B70" s="15">
        <f>B69/$G$69</f>
        <v>3.4808552958727E-2</v>
      </c>
      <c r="C70" s="15">
        <f t="shared" ref="C70:G70" si="15">C69/$G$69</f>
        <v>0.29835902536051717</v>
      </c>
      <c r="D70" s="15">
        <f t="shared" si="15"/>
        <v>0.2486325211337643</v>
      </c>
      <c r="E70" s="15">
        <f t="shared" si="15"/>
        <v>0.27319741422178023</v>
      </c>
      <c r="F70" s="15">
        <f t="shared" si="15"/>
        <v>0.14500248632521134</v>
      </c>
      <c r="G70" s="15">
        <f t="shared" si="15"/>
        <v>1</v>
      </c>
      <c r="I70" s="2" t="s">
        <v>6</v>
      </c>
      <c r="J70" s="77">
        <f>J69/G69</f>
        <v>4.9726504226752857E-2</v>
      </c>
      <c r="K70" s="78"/>
    </row>
    <row r="71" spans="1:15" ht="47.25" customHeight="1" x14ac:dyDescent="0.25">
      <c r="A71" s="71"/>
      <c r="B71" s="72"/>
      <c r="C71" s="72"/>
      <c r="D71" s="72"/>
      <c r="E71" s="72"/>
      <c r="F71" s="72"/>
      <c r="G71" s="72"/>
      <c r="I71" s="21"/>
      <c r="J71" s="72"/>
      <c r="K71" s="72"/>
    </row>
    <row r="72" spans="1:15" ht="51.75" customHeight="1" x14ac:dyDescent="0.25">
      <c r="A72" s="37" t="s">
        <v>42</v>
      </c>
      <c r="F72" s="31"/>
    </row>
    <row r="73" spans="1:15" x14ac:dyDescent="0.25">
      <c r="F73" s="31"/>
    </row>
    <row r="74" spans="1:15" ht="45.75" customHeight="1" x14ac:dyDescent="0.25">
      <c r="A74" s="1"/>
      <c r="B74" s="81" t="s">
        <v>26</v>
      </c>
      <c r="C74" s="82"/>
      <c r="D74" s="82"/>
      <c r="E74" s="82"/>
      <c r="F74" s="82"/>
      <c r="G74" s="82"/>
      <c r="H74" s="82"/>
      <c r="I74" s="83"/>
      <c r="J74" s="9" t="s">
        <v>4</v>
      </c>
      <c r="K74" s="2" t="s">
        <v>6</v>
      </c>
    </row>
    <row r="75" spans="1:15" ht="45.75" customHeight="1" x14ac:dyDescent="0.25">
      <c r="A75" s="7" t="s">
        <v>28</v>
      </c>
      <c r="B75" s="8">
        <v>2022</v>
      </c>
      <c r="C75" s="8">
        <v>2023</v>
      </c>
      <c r="D75" s="8">
        <v>2024</v>
      </c>
      <c r="E75" s="8">
        <v>2025</v>
      </c>
      <c r="F75" s="8">
        <v>2026</v>
      </c>
      <c r="G75" s="8">
        <v>2027</v>
      </c>
      <c r="H75" s="8">
        <v>2028</v>
      </c>
      <c r="I75" s="8">
        <v>2029</v>
      </c>
      <c r="J75" s="76" t="s">
        <v>37</v>
      </c>
      <c r="K75" s="76"/>
    </row>
    <row r="76" spans="1:15" ht="24" customHeight="1" x14ac:dyDescent="0.25">
      <c r="A76" s="32" t="s">
        <v>30</v>
      </c>
      <c r="B76" s="13">
        <f>B17+B38+B59</f>
        <v>12500</v>
      </c>
      <c r="C76" s="13">
        <f t="shared" ref="C76:I76" si="16">C17+C38+C59</f>
        <v>0</v>
      </c>
      <c r="D76" s="13">
        <f t="shared" si="16"/>
        <v>0</v>
      </c>
      <c r="E76" s="13">
        <f t="shared" si="16"/>
        <v>0</v>
      </c>
      <c r="F76" s="13">
        <f t="shared" si="16"/>
        <v>0</v>
      </c>
      <c r="G76" s="13">
        <f t="shared" si="16"/>
        <v>0</v>
      </c>
      <c r="H76" s="13">
        <f t="shared" si="16"/>
        <v>0</v>
      </c>
      <c r="I76" s="13">
        <f t="shared" si="16"/>
        <v>0</v>
      </c>
      <c r="J76" s="16">
        <f>SUM(B76:I76)</f>
        <v>12500</v>
      </c>
      <c r="K76" s="41">
        <f>J76/$J$83</f>
        <v>2.7924848647320331E-2</v>
      </c>
    </row>
    <row r="77" spans="1:15" ht="24" customHeight="1" x14ac:dyDescent="0.25">
      <c r="A77" s="26" t="s">
        <v>31</v>
      </c>
      <c r="B77" s="13">
        <f t="shared" ref="B77:I77" si="17">B18+B39+B60</f>
        <v>20000</v>
      </c>
      <c r="C77" s="13">
        <f t="shared" si="17"/>
        <v>52700</v>
      </c>
      <c r="D77" s="13">
        <f t="shared" si="17"/>
        <v>72000</v>
      </c>
      <c r="E77" s="13">
        <f t="shared" si="17"/>
        <v>38000</v>
      </c>
      <c r="F77" s="13">
        <f t="shared" si="17"/>
        <v>0</v>
      </c>
      <c r="G77" s="13">
        <f t="shared" si="17"/>
        <v>0</v>
      </c>
      <c r="H77" s="13">
        <f t="shared" si="17"/>
        <v>0</v>
      </c>
      <c r="I77" s="13">
        <f t="shared" si="17"/>
        <v>0</v>
      </c>
      <c r="J77" s="16">
        <f>SUM(B77:I77)</f>
        <v>182700</v>
      </c>
      <c r="K77" s="41">
        <f t="shared" ref="K77:K83" si="18">J77/$J$83</f>
        <v>0.40814958782923394</v>
      </c>
    </row>
    <row r="78" spans="1:15" ht="24" customHeight="1" x14ac:dyDescent="0.25">
      <c r="A78" s="26" t="s">
        <v>32</v>
      </c>
      <c r="B78" s="13">
        <f t="shared" ref="B78:I78" si="19">B19+B40+B61</f>
        <v>3000</v>
      </c>
      <c r="C78" s="13">
        <f t="shared" si="19"/>
        <v>7905</v>
      </c>
      <c r="D78" s="13">
        <f t="shared" si="19"/>
        <v>10800</v>
      </c>
      <c r="E78" s="13">
        <f t="shared" si="19"/>
        <v>5700</v>
      </c>
      <c r="F78" s="13">
        <f t="shared" si="19"/>
        <v>0</v>
      </c>
      <c r="G78" s="13">
        <f t="shared" si="19"/>
        <v>0</v>
      </c>
      <c r="H78" s="13">
        <f t="shared" si="19"/>
        <v>0</v>
      </c>
      <c r="I78" s="13">
        <f t="shared" si="19"/>
        <v>0</v>
      </c>
      <c r="J78" s="6">
        <f t="shared" ref="J78:J82" si="20">SUM(B78:I78)</f>
        <v>27405</v>
      </c>
      <c r="K78" s="41">
        <f t="shared" si="18"/>
        <v>6.1222438174385094E-2</v>
      </c>
    </row>
    <row r="79" spans="1:15" ht="24" customHeight="1" x14ac:dyDescent="0.25">
      <c r="A79" s="38" t="s">
        <v>33</v>
      </c>
      <c r="B79" s="13">
        <f t="shared" ref="B79:I79" si="21">B20+B41+B62</f>
        <v>1500</v>
      </c>
      <c r="C79" s="13">
        <f t="shared" si="21"/>
        <v>5625</v>
      </c>
      <c r="D79" s="13">
        <f t="shared" si="21"/>
        <v>7800</v>
      </c>
      <c r="E79" s="13">
        <f t="shared" si="21"/>
        <v>5100</v>
      </c>
      <c r="F79" s="13">
        <f t="shared" si="21"/>
        <v>0</v>
      </c>
      <c r="G79" s="13">
        <f t="shared" si="21"/>
        <v>0</v>
      </c>
      <c r="H79" s="13">
        <f t="shared" si="21"/>
        <v>0</v>
      </c>
      <c r="I79" s="13">
        <f t="shared" si="21"/>
        <v>0</v>
      </c>
      <c r="J79" s="6">
        <f t="shared" si="20"/>
        <v>20025</v>
      </c>
      <c r="K79" s="41">
        <f t="shared" si="18"/>
        <v>4.473560753300717E-2</v>
      </c>
    </row>
    <row r="80" spans="1:15" ht="24" customHeight="1" x14ac:dyDescent="0.25">
      <c r="A80" s="26" t="s">
        <v>34</v>
      </c>
      <c r="B80" s="13">
        <f t="shared" ref="B80:I80" si="22">B21+B42+B63</f>
        <v>0</v>
      </c>
      <c r="C80" s="13">
        <f t="shared" si="22"/>
        <v>30000</v>
      </c>
      <c r="D80" s="13">
        <f t="shared" si="22"/>
        <v>35000</v>
      </c>
      <c r="E80" s="13">
        <f t="shared" si="22"/>
        <v>40000</v>
      </c>
      <c r="F80" s="13">
        <f t="shared" si="22"/>
        <v>0</v>
      </c>
      <c r="G80" s="13">
        <f t="shared" si="22"/>
        <v>0</v>
      </c>
      <c r="H80" s="13">
        <f t="shared" si="22"/>
        <v>0</v>
      </c>
      <c r="I80" s="13">
        <f t="shared" si="22"/>
        <v>0</v>
      </c>
      <c r="J80" s="6">
        <f t="shared" si="20"/>
        <v>105000</v>
      </c>
      <c r="K80" s="41">
        <f t="shared" si="18"/>
        <v>0.23456872863749079</v>
      </c>
    </row>
    <row r="81" spans="1:11" ht="24" customHeight="1" x14ac:dyDescent="0.25">
      <c r="A81" s="26" t="s">
        <v>35</v>
      </c>
      <c r="B81" s="13">
        <f t="shared" ref="B81:I81" si="23">B22+B43+B64</f>
        <v>0</v>
      </c>
      <c r="C81" s="13">
        <f t="shared" si="23"/>
        <v>40000</v>
      </c>
      <c r="D81" s="13">
        <f t="shared" si="23"/>
        <v>30000</v>
      </c>
      <c r="E81" s="13">
        <f t="shared" si="23"/>
        <v>30000</v>
      </c>
      <c r="F81" s="13">
        <f t="shared" si="23"/>
        <v>0</v>
      </c>
      <c r="G81" s="13">
        <f t="shared" si="23"/>
        <v>0</v>
      </c>
      <c r="H81" s="13">
        <f t="shared" si="23"/>
        <v>0</v>
      </c>
      <c r="I81" s="13">
        <f t="shared" si="23"/>
        <v>0</v>
      </c>
      <c r="J81" s="6">
        <f t="shared" si="20"/>
        <v>100000</v>
      </c>
      <c r="K81" s="41">
        <f t="shared" si="18"/>
        <v>0.22339878917856265</v>
      </c>
    </row>
    <row r="82" spans="1:11" ht="24" customHeight="1" x14ac:dyDescent="0.25">
      <c r="A82" s="26" t="s">
        <v>36</v>
      </c>
      <c r="B82" s="13">
        <f t="shared" ref="B82:I82" si="24">B23+B44+B65</f>
        <v>0</v>
      </c>
      <c r="C82" s="13">
        <f t="shared" si="24"/>
        <v>0</v>
      </c>
      <c r="D82" s="13">
        <f t="shared" si="24"/>
        <v>0</v>
      </c>
      <c r="E82" s="13">
        <f t="shared" si="24"/>
        <v>0</v>
      </c>
      <c r="F82" s="13">
        <f t="shared" si="24"/>
        <v>0</v>
      </c>
      <c r="G82" s="13">
        <f t="shared" si="24"/>
        <v>0</v>
      </c>
      <c r="H82" s="13">
        <f t="shared" si="24"/>
        <v>0</v>
      </c>
      <c r="I82" s="13">
        <f t="shared" si="24"/>
        <v>0</v>
      </c>
      <c r="J82" s="6">
        <f t="shared" si="20"/>
        <v>0</v>
      </c>
      <c r="K82" s="41">
        <f t="shared" si="18"/>
        <v>0</v>
      </c>
    </row>
    <row r="83" spans="1:11" ht="24" customHeight="1" x14ac:dyDescent="0.25">
      <c r="A83" s="4" t="s">
        <v>5</v>
      </c>
      <c r="B83" s="5">
        <f>SUM(B76:B82)</f>
        <v>37000</v>
      </c>
      <c r="C83" s="5">
        <f t="shared" ref="C83:I83" si="25">SUM(C76:C82)</f>
        <v>136230</v>
      </c>
      <c r="D83" s="5">
        <f t="shared" si="25"/>
        <v>155600</v>
      </c>
      <c r="E83" s="5">
        <f t="shared" si="25"/>
        <v>118800</v>
      </c>
      <c r="F83" s="5">
        <f t="shared" si="25"/>
        <v>0</v>
      </c>
      <c r="G83" s="5">
        <f t="shared" si="25"/>
        <v>0</v>
      </c>
      <c r="H83" s="5">
        <f t="shared" si="25"/>
        <v>0</v>
      </c>
      <c r="I83" s="5">
        <f t="shared" si="25"/>
        <v>0</v>
      </c>
      <c r="J83" s="5">
        <f>SUM(J76:J82)</f>
        <v>447630</v>
      </c>
      <c r="K83" s="41">
        <f t="shared" si="18"/>
        <v>1</v>
      </c>
    </row>
    <row r="85" spans="1:11" ht="75.75" customHeight="1" x14ac:dyDescent="0.25">
      <c r="A85" s="22" t="s">
        <v>43</v>
      </c>
      <c r="B85" s="40" t="s">
        <v>38</v>
      </c>
      <c r="C85" s="11" t="s">
        <v>1</v>
      </c>
      <c r="D85" s="11" t="s">
        <v>0</v>
      </c>
      <c r="E85" s="11" t="s">
        <v>2</v>
      </c>
      <c r="F85" s="12" t="s">
        <v>3</v>
      </c>
      <c r="G85" s="10" t="s">
        <v>5</v>
      </c>
      <c r="I85" s="84" t="s">
        <v>39</v>
      </c>
      <c r="J85" s="85"/>
      <c r="K85" s="86"/>
    </row>
    <row r="86" spans="1:11" ht="37.5" customHeight="1" x14ac:dyDescent="0.25">
      <c r="A86" s="10" t="s">
        <v>4</v>
      </c>
      <c r="B86" s="14">
        <f>B27+B48+B69</f>
        <v>12500</v>
      </c>
      <c r="C86" s="14">
        <f t="shared" ref="C86:F86" si="26">C27+C48+C69</f>
        <v>136000</v>
      </c>
      <c r="D86" s="14">
        <f t="shared" si="26"/>
        <v>122000</v>
      </c>
      <c r="E86" s="14">
        <f t="shared" si="26"/>
        <v>123470</v>
      </c>
      <c r="F86" s="14">
        <f t="shared" si="26"/>
        <v>53660</v>
      </c>
      <c r="G86" s="6">
        <f>SUM(B86:F86)</f>
        <v>447630</v>
      </c>
      <c r="I86" s="9" t="s">
        <v>4</v>
      </c>
      <c r="J86" s="87">
        <f>J27+J48+J69</f>
        <v>15000</v>
      </c>
      <c r="K86" s="88"/>
    </row>
    <row r="87" spans="1:11" ht="30" customHeight="1" x14ac:dyDescent="0.25">
      <c r="A87" s="10" t="s">
        <v>6</v>
      </c>
      <c r="B87" s="15">
        <f>B86/$G$86</f>
        <v>2.7924848647320331E-2</v>
      </c>
      <c r="C87" s="15">
        <f t="shared" ref="C87:G87" si="27">C86/$G$86</f>
        <v>0.30382235328284518</v>
      </c>
      <c r="D87" s="15">
        <f t="shared" si="27"/>
        <v>0.27254652279784641</v>
      </c>
      <c r="E87" s="15">
        <f t="shared" si="27"/>
        <v>0.27583048499877133</v>
      </c>
      <c r="F87" s="15">
        <f t="shared" si="27"/>
        <v>0.11987579027321672</v>
      </c>
      <c r="G87" s="15">
        <f t="shared" si="27"/>
        <v>1</v>
      </c>
      <c r="I87" s="2" t="s">
        <v>6</v>
      </c>
      <c r="J87" s="77">
        <f>J86/G86</f>
        <v>3.3509818376784399E-2</v>
      </c>
      <c r="K87" s="78"/>
    </row>
  </sheetData>
  <mergeCells count="27">
    <mergeCell ref="A2:K2"/>
    <mergeCell ref="A54:C54"/>
    <mergeCell ref="A55:C55"/>
    <mergeCell ref="B57:I57"/>
    <mergeCell ref="J58:K58"/>
    <mergeCell ref="I47:K47"/>
    <mergeCell ref="A12:C12"/>
    <mergeCell ref="A13:C13"/>
    <mergeCell ref="B15:I15"/>
    <mergeCell ref="J16:K16"/>
    <mergeCell ref="I26:K26"/>
    <mergeCell ref="J27:K27"/>
    <mergeCell ref="J28:K28"/>
    <mergeCell ref="A33:C33"/>
    <mergeCell ref="A34:C34"/>
    <mergeCell ref="B36:I36"/>
    <mergeCell ref="J37:K37"/>
    <mergeCell ref="J87:K87"/>
    <mergeCell ref="J48:K48"/>
    <mergeCell ref="J49:K49"/>
    <mergeCell ref="B74:I74"/>
    <mergeCell ref="J75:K75"/>
    <mergeCell ref="I85:K85"/>
    <mergeCell ref="J86:K86"/>
    <mergeCell ref="I68:K68"/>
    <mergeCell ref="J69:K69"/>
    <mergeCell ref="J70:K70"/>
  </mergeCells>
  <pageMargins left="0.7" right="0.7" top="0.75" bottom="0.75" header="0.3" footer="0.3"/>
  <pageSetup paperSize="9" scale="55" orientation="landscape" horizontalDpi="4294967295" verticalDpi="4294967295" r:id="rId1"/>
  <headerFooter>
    <oddHeader>&amp;L&amp;G</oddHeader>
  </headerFooter>
  <rowBreaks count="2" manualBreakCount="2">
    <brk id="29" max="16383" man="1"/>
    <brk id="71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C0716-266F-4D46-BE9D-FC7C71AC1167}">
  <sheetPr>
    <tabColor theme="4"/>
  </sheetPr>
  <dimension ref="A2:W16"/>
  <sheetViews>
    <sheetView zoomScale="70" zoomScaleNormal="70" workbookViewId="0">
      <selection activeCell="P6" sqref="P6"/>
    </sheetView>
  </sheetViews>
  <sheetFormatPr baseColWidth="10" defaultRowHeight="15" x14ac:dyDescent="0.25"/>
  <cols>
    <col min="1" max="1" width="23.7109375" customWidth="1"/>
    <col min="2" max="2" width="33" customWidth="1"/>
    <col min="5" max="5" width="11.42578125" style="28"/>
    <col min="8" max="8" width="20.7109375" customWidth="1"/>
    <col min="9" max="9" width="15.5703125" customWidth="1"/>
    <col min="10" max="10" width="16.5703125" customWidth="1"/>
    <col min="11" max="11" width="14.5703125" customWidth="1"/>
    <col min="12" max="12" width="16.85546875" customWidth="1"/>
    <col min="13" max="13" width="17.5703125" customWidth="1"/>
    <col min="14" max="15" width="19.28515625" customWidth="1"/>
    <col min="16" max="16" width="18.28515625" customWidth="1"/>
    <col min="17" max="17" width="20.7109375" customWidth="1"/>
    <col min="18" max="18" width="16.5703125" customWidth="1"/>
    <col min="19" max="19" width="14.85546875" customWidth="1"/>
    <col min="20" max="20" width="15.7109375" customWidth="1"/>
    <col min="21" max="21" width="10.7109375" customWidth="1"/>
  </cols>
  <sheetData>
    <row r="2" spans="1:23" ht="36" customHeight="1" x14ac:dyDescent="0.25">
      <c r="A2" s="89" t="s">
        <v>58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4" spans="1:23" ht="18.75" x14ac:dyDescent="0.3">
      <c r="A4" s="70" t="s">
        <v>59</v>
      </c>
    </row>
    <row r="6" spans="1:23" ht="118.9" customHeight="1" x14ac:dyDescent="0.25">
      <c r="A6" s="49" t="s">
        <v>44</v>
      </c>
      <c r="B6" s="49" t="s">
        <v>45</v>
      </c>
      <c r="C6" s="49" t="s">
        <v>47</v>
      </c>
      <c r="D6" s="49" t="s">
        <v>48</v>
      </c>
      <c r="E6" s="50" t="s">
        <v>49</v>
      </c>
      <c r="F6" s="49" t="s">
        <v>50</v>
      </c>
      <c r="G6" s="49" t="s">
        <v>51</v>
      </c>
      <c r="H6" s="49" t="s">
        <v>57</v>
      </c>
      <c r="I6" s="49" t="s">
        <v>52</v>
      </c>
      <c r="J6" s="49" t="s">
        <v>53</v>
      </c>
      <c r="K6" s="51" t="s">
        <v>54</v>
      </c>
      <c r="L6" s="49" t="s">
        <v>55</v>
      </c>
      <c r="M6" s="49" t="s">
        <v>61</v>
      </c>
      <c r="N6" s="49" t="s">
        <v>62</v>
      </c>
      <c r="O6" s="50" t="s">
        <v>67</v>
      </c>
      <c r="P6" s="50" t="s">
        <v>68</v>
      </c>
      <c r="Q6" s="49" t="s">
        <v>63</v>
      </c>
      <c r="R6" s="49" t="s">
        <v>64</v>
      </c>
      <c r="S6" s="49" t="s">
        <v>65</v>
      </c>
      <c r="T6" s="49" t="s">
        <v>66</v>
      </c>
      <c r="V6" s="24"/>
      <c r="W6" s="24"/>
    </row>
    <row r="7" spans="1:23" s="21" customFormat="1" ht="43.5" customHeight="1" x14ac:dyDescent="0.25">
      <c r="A7" s="2" t="s">
        <v>7</v>
      </c>
      <c r="B7" s="2"/>
      <c r="C7" s="2" t="s">
        <v>11</v>
      </c>
      <c r="D7" s="2" t="s">
        <v>12</v>
      </c>
      <c r="E7" s="42" t="s">
        <v>17</v>
      </c>
      <c r="F7" s="2" t="s">
        <v>15</v>
      </c>
      <c r="G7" s="2" t="s">
        <v>16</v>
      </c>
      <c r="H7" s="2" t="s">
        <v>41</v>
      </c>
      <c r="I7" s="43">
        <v>0.75</v>
      </c>
      <c r="J7" s="65">
        <f>PF_phase2_bénéficiaires_FR!J24</f>
        <v>227000</v>
      </c>
      <c r="K7" s="60">
        <f>I7*J7</f>
        <v>170250</v>
      </c>
      <c r="L7" s="60">
        <f>M7+N7</f>
        <v>56750</v>
      </c>
      <c r="M7" s="66">
        <f>J7-K7</f>
        <v>56750</v>
      </c>
      <c r="N7" s="66"/>
      <c r="O7" s="75">
        <f>50000</f>
        <v>50000</v>
      </c>
      <c r="P7" s="75">
        <f>(M7+N7)-O7</f>
        <v>6750</v>
      </c>
      <c r="Q7" s="61">
        <f>J7/$J$12</f>
        <v>0.5071152514353372</v>
      </c>
      <c r="R7" s="61">
        <f>(K7+O7+P7)/J7</f>
        <v>1</v>
      </c>
      <c r="S7" s="66">
        <v>5000</v>
      </c>
      <c r="T7" s="60">
        <f>J7+S7</f>
        <v>232000</v>
      </c>
    </row>
    <row r="8" spans="1:23" s="21" customFormat="1" ht="43.5" customHeight="1" x14ac:dyDescent="0.25">
      <c r="A8" s="2" t="s">
        <v>8</v>
      </c>
      <c r="B8" s="2"/>
      <c r="C8" s="2" t="s">
        <v>21</v>
      </c>
      <c r="D8" s="2" t="s">
        <v>13</v>
      </c>
      <c r="E8" s="42" t="s">
        <v>18</v>
      </c>
      <c r="F8" s="2" t="s">
        <v>15</v>
      </c>
      <c r="G8" s="2" t="s">
        <v>16</v>
      </c>
      <c r="H8" s="2" t="s">
        <v>41</v>
      </c>
      <c r="I8" s="43">
        <v>0.75</v>
      </c>
      <c r="J8" s="65">
        <f>PF_phase2_bénéficiaires_FR!J45</f>
        <v>120080</v>
      </c>
      <c r="K8" s="60">
        <f>I8*J8</f>
        <v>90060</v>
      </c>
      <c r="L8" s="60">
        <f t="shared" ref="L8:L9" si="0">M8+N8</f>
        <v>30020</v>
      </c>
      <c r="M8" s="66"/>
      <c r="N8" s="66">
        <f>J8-K8</f>
        <v>30020</v>
      </c>
      <c r="O8" s="75">
        <v>5000</v>
      </c>
      <c r="P8" s="75">
        <f t="shared" ref="P8:P9" si="1">(M8+N8)-O8</f>
        <v>25020</v>
      </c>
      <c r="Q8" s="61">
        <f>J8/$J$12</f>
        <v>0.26825726604561806</v>
      </c>
      <c r="R8" s="61">
        <f>(K8+M8+P8)/J8</f>
        <v>0.95836109260493008</v>
      </c>
      <c r="S8" s="66">
        <v>0</v>
      </c>
      <c r="T8" s="60">
        <f t="shared" ref="T8:T10" si="2">J8+S8</f>
        <v>120080</v>
      </c>
    </row>
    <row r="9" spans="1:23" s="21" customFormat="1" ht="43.5" customHeight="1" x14ac:dyDescent="0.25">
      <c r="A9" s="2" t="s">
        <v>9</v>
      </c>
      <c r="B9" s="2"/>
      <c r="C9" s="2" t="s">
        <v>21</v>
      </c>
      <c r="D9" s="2" t="s">
        <v>13</v>
      </c>
      <c r="E9" s="42" t="s">
        <v>19</v>
      </c>
      <c r="F9" s="2" t="s">
        <v>15</v>
      </c>
      <c r="G9" s="2" t="s">
        <v>16</v>
      </c>
      <c r="H9" s="2" t="s">
        <v>41</v>
      </c>
      <c r="I9" s="43">
        <v>0.75</v>
      </c>
      <c r="J9" s="65">
        <f>PF_phase2_bénéficiaires_FR!J66</f>
        <v>100550</v>
      </c>
      <c r="K9" s="60">
        <f>I9*J9</f>
        <v>75412.5</v>
      </c>
      <c r="L9" s="60">
        <f t="shared" si="0"/>
        <v>25137.5</v>
      </c>
      <c r="M9" s="66"/>
      <c r="N9" s="66">
        <v>25137.5</v>
      </c>
      <c r="O9" s="75">
        <f>N9</f>
        <v>25137.5</v>
      </c>
      <c r="P9" s="75">
        <f t="shared" si="1"/>
        <v>0</v>
      </c>
      <c r="Q9" s="61">
        <f>J9/$J$12</f>
        <v>0.22462748251904474</v>
      </c>
      <c r="R9" s="61">
        <f>(K9+M9+P9)/J9</f>
        <v>0.75</v>
      </c>
      <c r="S9" s="66">
        <v>0</v>
      </c>
      <c r="T9" s="60">
        <f t="shared" si="2"/>
        <v>100550</v>
      </c>
    </row>
    <row r="10" spans="1:23" s="21" customFormat="1" ht="27.75" customHeight="1" x14ac:dyDescent="0.25">
      <c r="A10" s="10" t="s">
        <v>10</v>
      </c>
      <c r="B10" s="10"/>
      <c r="C10" s="3" t="s">
        <v>46</v>
      </c>
      <c r="D10" s="2" t="s">
        <v>14</v>
      </c>
      <c r="E10" s="42" t="s">
        <v>20</v>
      </c>
      <c r="F10" s="2"/>
      <c r="G10" s="2"/>
      <c r="H10" s="2"/>
      <c r="I10" s="48"/>
      <c r="J10" s="52"/>
      <c r="K10" s="53"/>
      <c r="L10" s="53"/>
      <c r="M10" s="53"/>
      <c r="N10" s="53"/>
      <c r="O10" s="53"/>
      <c r="P10" s="53"/>
      <c r="Q10" s="61"/>
      <c r="R10" s="61"/>
      <c r="S10" s="66">
        <v>40000</v>
      </c>
      <c r="T10" s="60">
        <f t="shared" si="2"/>
        <v>40000</v>
      </c>
    </row>
    <row r="11" spans="1:23" s="21" customFormat="1" ht="18.75" customHeight="1" x14ac:dyDescent="0.25">
      <c r="A11" s="44"/>
      <c r="E11" s="45"/>
      <c r="I11" s="46"/>
      <c r="J11" s="54"/>
      <c r="K11" s="55"/>
      <c r="L11" s="55"/>
      <c r="M11" s="55"/>
      <c r="N11" s="55"/>
      <c r="O11" s="55"/>
      <c r="P11" s="55"/>
      <c r="Q11" s="56"/>
      <c r="R11" s="56"/>
      <c r="S11" s="55"/>
      <c r="T11" s="57"/>
    </row>
    <row r="12" spans="1:23" s="21" customFormat="1" ht="43.5" customHeight="1" x14ac:dyDescent="0.25">
      <c r="A12" s="10" t="s">
        <v>5</v>
      </c>
      <c r="B12" s="10"/>
      <c r="C12" s="10"/>
      <c r="D12" s="10"/>
      <c r="E12" s="47"/>
      <c r="F12" s="10"/>
      <c r="G12" s="10"/>
      <c r="H12" s="10"/>
      <c r="I12" s="10"/>
      <c r="J12" s="58">
        <f>SUM(J7:J10)</f>
        <v>447630</v>
      </c>
      <c r="K12" s="58">
        <f t="shared" ref="K12:P12" si="3">SUM(K7:K10)</f>
        <v>335722.5</v>
      </c>
      <c r="L12" s="58">
        <f t="shared" si="3"/>
        <v>111907.5</v>
      </c>
      <c r="M12" s="58">
        <f t="shared" si="3"/>
        <v>56750</v>
      </c>
      <c r="N12" s="58">
        <f t="shared" si="3"/>
        <v>55157.5</v>
      </c>
      <c r="O12" s="58"/>
      <c r="P12" s="58">
        <f t="shared" si="3"/>
        <v>31770</v>
      </c>
      <c r="Q12" s="59">
        <v>1</v>
      </c>
      <c r="R12" s="59"/>
      <c r="S12" s="58">
        <f>SUM(S7:S10)</f>
        <v>45000</v>
      </c>
      <c r="T12" s="58">
        <f>SUM(T7:T10)</f>
        <v>492630</v>
      </c>
    </row>
    <row r="13" spans="1:23" x14ac:dyDescent="0.25">
      <c r="A13" s="25"/>
      <c r="B13" s="25"/>
      <c r="C13" s="25"/>
      <c r="D13" s="25"/>
      <c r="E13" s="27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U13" s="25"/>
    </row>
    <row r="14" spans="1:23" x14ac:dyDescent="0.25">
      <c r="A14" s="25"/>
      <c r="B14" s="25"/>
      <c r="C14" s="25"/>
      <c r="D14" s="25"/>
      <c r="E14" s="27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U14" s="25"/>
    </row>
    <row r="15" spans="1:23" x14ac:dyDescent="0.25">
      <c r="A15" s="25"/>
      <c r="B15" s="25"/>
      <c r="C15" s="25"/>
      <c r="D15" s="25"/>
      <c r="E15" s="27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U15" s="25"/>
    </row>
    <row r="16" spans="1:23" x14ac:dyDescent="0.25">
      <c r="A16" s="25"/>
      <c r="B16" s="25"/>
      <c r="C16" s="25"/>
      <c r="D16" s="25"/>
      <c r="E16" s="27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U16" s="25"/>
    </row>
  </sheetData>
  <mergeCells count="1">
    <mergeCell ref="A2:T2"/>
  </mergeCells>
  <pageMargins left="0.7" right="0.7" top="0.75" bottom="0.75" header="0.3" footer="0.3"/>
  <pageSetup scale="36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PF_phase2_bénéficiaires_FR</vt:lpstr>
      <vt:lpstr>PF_phase2_projet_FR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Chofre</dc:creator>
  <cp:lastModifiedBy>Isabelle Roger</cp:lastModifiedBy>
  <cp:lastPrinted>2023-01-21T21:02:52Z</cp:lastPrinted>
  <dcterms:created xsi:type="dcterms:W3CDTF">2022-06-01T10:24:38Z</dcterms:created>
  <dcterms:modified xsi:type="dcterms:W3CDTF">2023-02-24T21:46:01Z</dcterms:modified>
</cp:coreProperties>
</file>